
<file path=[Content_Types].xml><?xml version="1.0" encoding="utf-8"?>
<Types xmlns="http://schemas.openxmlformats.org/package/2006/content-types">
  <Default ContentType="application/vnd.ms-office.vbaProject" Extension="bin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ms-excel.sheet.macroEnabled.main+xml" PartName="/xl/workbook.xml"/>
  <Override ContentType="application/vnd.openxmlformats-package.core-properties+xml" PartName="/docProps/core.xml"/>
  <Override ContentType="application/vnd.openxmlformats-officedocument.spreadsheetml.styles+xml" PartName="/xl/styles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T &lt;=36KVA" sheetId="1" r:id="rId4"/>
    <sheet state="visible" name="BT &gt;36KVA" sheetId="2" r:id="rId5"/>
    <sheet state="visible" name="Coeff" sheetId="3" r:id="rId6"/>
  </sheets>
  <definedNames>
    <definedName name="BTSPU36_CG_ACC_CARD">Coeff!$H$21</definedName>
    <definedName localSheetId="1" name="HCH">'BT &gt;36KVA'!$E$11</definedName>
    <definedName name="Ci_MU4_4">Coeff!$E$5</definedName>
    <definedName name="BTSUP36_CG_ACC_UNIQUE">Coeff!$I$21</definedName>
    <definedName name="Ci_MU4_1">Coeff!$B$5</definedName>
    <definedName name="B_CU">Coeff!$B$10</definedName>
    <definedName name="BTSUP36_CC_LOC">Coeff!$H$16</definedName>
    <definedName name="BTSUP36_CG_SOUT_UNIQUE">Coeff!$I$19</definedName>
    <definedName name="BTINF36_CG_SOUT_CARD">Coeff!$B$22</definedName>
    <definedName name="HPB">'BT &lt;=36KVA'!$E$15</definedName>
    <definedName name="BTSUP36_CC_PROP">Coeff!$I$16</definedName>
    <definedName name="HCH">'BT &lt;=36KVA'!$E$14</definedName>
    <definedName name="Ci_CU4_3">Coeff!$D$3</definedName>
    <definedName localSheetId="1" name="HCB">'BT &gt;36KVA'!$E$13</definedName>
    <definedName name="BTINF36_CG_ACC_UNIQUE">Coeff!$C$24</definedName>
    <definedName name="HPH">'BT &lt;=36KVA'!$E$13</definedName>
    <definedName name="TOTAL">'BT &lt;=36KVA'!$E$12</definedName>
    <definedName localSheetId="1" name="TOTAL">#REF!</definedName>
    <definedName name="BTINF36_CG_SOUT_UNIQUE">Coeff!$C$22</definedName>
    <definedName name="Ci_LU">Coeff!$B$6</definedName>
    <definedName name="BTSUP36_CG_SOUT_CARD">Coeff!$H$19</definedName>
    <definedName localSheetId="1" name="HPB">'BT &gt;36KVA'!$E$12</definedName>
    <definedName name="HCB">'BT &lt;=36KVA'!$E$16</definedName>
    <definedName localSheetId="1" name="HC">'BT &gt;36KVA'!$E$17</definedName>
    <definedName name="Ci_CU4_1">Coeff!$B$3</definedName>
    <definedName name="HC">'BT &lt;=36KVA'!$E$18</definedName>
    <definedName name="HP">'BT &lt;=36KVA'!$E$17</definedName>
    <definedName name="BTINF36_CG_ACC_CARD">Coeff!$B$24</definedName>
    <definedName name="BTINF36_CC_PROP">Coeff!$C$19</definedName>
    <definedName name="BTINF36_CG_INJ_UNIQUE">Coeff!$C$23</definedName>
    <definedName name="Puiss">'BT &lt;=36KVA'!$E$22</definedName>
    <definedName name="Ci_MU4_3">Coeff!$D$5</definedName>
    <definedName name="BTSUP36_CG_INJ">Coeff!$H$20</definedName>
    <definedName name="Ci_MUDT_HC">Coeff!$C$4</definedName>
    <definedName localSheetId="1" name="Puiss">'BT &gt;36KVA'!$E$19</definedName>
    <definedName name="BTINF36_CC_LOC">Coeff!$B$19</definedName>
    <definedName localSheetId="1" name="HP">'BT &gt;36KVA'!$E$16</definedName>
    <definedName name="Ci_CU4_4">Coeff!$E$3</definedName>
    <definedName name="B_CU4">Coeff!$B$11</definedName>
    <definedName name="BTINF36_CG_INJ_CARD">Coeff!$B$23</definedName>
    <definedName localSheetId="1" name="HPH">'BT &gt;36KVA'!$E$10</definedName>
    <definedName name="B_MUDT">Coeff!$B$12</definedName>
    <definedName name="B_LU">Coeff!$B$14</definedName>
    <definedName name="Ci_MU4_2">Coeff!$C$5</definedName>
    <definedName name="BTSUP36_CC">'BT &gt;36KVA'!$D$25</definedName>
    <definedName name="BTSUP36_CG_ACC_CARD">Coeff!$H$21</definedName>
    <definedName name="Ci_CU4_2">Coeff!$C$3</definedName>
    <definedName name="Ci_CU">Coeff!$B$2</definedName>
    <definedName name="Ci_MUDT_HP">Coeff!$B$4</definedName>
  </definedNames>
  <calcPr/>
  <extLst>
    <ext uri="GoogleSheetsCustomDataVersion1">
      <go:sheetsCustomData xmlns:go="http://customooxmlschemas.google.com/" r:id="rId7" roundtripDataSignature="AMtx7mhPsm+3TP2Vg1z7iy6gNwBSuhQuow=="/>
    </ext>
  </extLst>
</workbook>
</file>

<file path=xl/sharedStrings.xml><?xml version="1.0" encoding="utf-8"?>
<sst xmlns="http://schemas.openxmlformats.org/spreadsheetml/2006/main" count="158" uniqueCount="72">
  <si>
    <t>Données d'éntrée</t>
  </si>
  <si>
    <t>BT &lt;=36 kWA</t>
  </si>
  <si>
    <t>Raccordement en BT inférieur à 36 kVA</t>
  </si>
  <si>
    <t>BT &gt;36 kWA</t>
  </si>
  <si>
    <t>CU</t>
  </si>
  <si>
    <t>Ci</t>
  </si>
  <si>
    <t>Dispositif de comptage</t>
  </si>
  <si>
    <t>Locataire</t>
  </si>
  <si>
    <t>Type de contrat</t>
  </si>
  <si>
    <t>CARD</t>
  </si>
  <si>
    <t>Type de raccordement</t>
  </si>
  <si>
    <t>Soutirage</t>
  </si>
  <si>
    <t>Tarif</t>
  </si>
  <si>
    <t>Longue Utilisation</t>
  </si>
  <si>
    <t>Energie soutirée</t>
  </si>
  <si>
    <t>Unique</t>
  </si>
  <si>
    <t>Soutirage ou injection</t>
  </si>
  <si>
    <t>Courte utilisation</t>
  </si>
  <si>
    <t>HPH</t>
  </si>
  <si>
    <t>TOTAL</t>
  </si>
  <si>
    <t>Heure pleine saison haute - HPH</t>
  </si>
  <si>
    <t>HCH</t>
  </si>
  <si>
    <t>HPB</t>
  </si>
  <si>
    <t>HBC</t>
  </si>
  <si>
    <t>CU 4</t>
  </si>
  <si>
    <t>kWh</t>
  </si>
  <si>
    <t>HCB</t>
  </si>
  <si>
    <t>HP</t>
  </si>
  <si>
    <t>Heure creuse saison haute - HCH</t>
  </si>
  <si>
    <t>HC</t>
  </si>
  <si>
    <t>MU DT</t>
  </si>
  <si>
    <t>LU</t>
  </si>
  <si>
    <t>MU 4</t>
  </si>
  <si>
    <t>CU ACC Auto</t>
  </si>
  <si>
    <t>CU ACC Allo</t>
  </si>
  <si>
    <t>Heure pleine saison basse - HPB</t>
  </si>
  <si>
    <t>LU ACC Auto</t>
  </si>
  <si>
    <t>B</t>
  </si>
  <si>
    <t>Energie injectée</t>
  </si>
  <si>
    <t>LU ACC Allo</t>
  </si>
  <si>
    <t>bi</t>
  </si>
  <si>
    <t>Heure creuse saison basse - HCB</t>
  </si>
  <si>
    <t>CU ACC</t>
  </si>
  <si>
    <t>issu de l'autoconso collective</t>
  </si>
  <si>
    <t>LU ACC</t>
  </si>
  <si>
    <t>CC</t>
  </si>
  <si>
    <t>Loc</t>
  </si>
  <si>
    <t>Prop</t>
  </si>
  <si>
    <t>COMPTAGE</t>
  </si>
  <si>
    <t>CG</t>
  </si>
  <si>
    <t>soutirage</t>
  </si>
  <si>
    <t>sout/inj</t>
  </si>
  <si>
    <t>Puissance</t>
  </si>
  <si>
    <t>kW</t>
  </si>
  <si>
    <t>Calcul du TURPE</t>
  </si>
  <si>
    <t>ACC</t>
  </si>
  <si>
    <t>Puissance souscrite</t>
  </si>
  <si>
    <t>Comptage</t>
  </si>
  <si>
    <t>Gestion</t>
  </si>
  <si>
    <t>CS</t>
  </si>
  <si>
    <t>Soutirage part Energie</t>
  </si>
  <si>
    <t>Soutirage part Puissance</t>
  </si>
  <si>
    <t>Soutirage total</t>
  </si>
  <si>
    <t>Total HT</t>
  </si>
  <si>
    <t>par an</t>
  </si>
  <si>
    <t>soit</t>
  </si>
  <si>
    <t>€/kWh</t>
  </si>
  <si>
    <t>c€/kWh</t>
  </si>
  <si>
    <t>CI</t>
  </si>
  <si>
    <t>Injection</t>
  </si>
  <si>
    <t>Part soutirage</t>
  </si>
  <si>
    <t>Part injection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</si>
</sst>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_€_-;\-* #,##0.00\ _€_-;_-* &quot;-&quot;??\ _€_-;_-@"/>
    <numFmt numFmtId="165" formatCode="_-* #,##0\ _€_-;\-* #,##0\ _€_-;_-* &quot;-&quot;??\ _€_-;_-@"/>
    <numFmt numFmtId="166" formatCode="_-* #,##0.00\ &quot;€&quot;_-;\-* #,##0.00\ &quot;€&quot;_-;_-* &quot;-&quot;??\ &quot;€&quot;_-;_-@"/>
    <numFmt numFmtId="167" formatCode="0.000"/>
  </numFmts>
  <fonts count="13">
    <font>
      <sz val="11.0"/>
      <color rgb="FF000000"/>
      <name val="Calibri"/>
    </font>
    <font>
      <sz val="14.0"/>
      <color rgb="FF000000"/>
      <name val="Calibri"/>
    </font>
    <font>
      <b/>
      <sz val="11.0"/>
      <color rgb="FF000000"/>
      <name val="Calibri"/>
    </font>
    <font/>
    <font>
      <b/>
      <sz val="14.0"/>
      <color rgb="FFFFE300"/>
      <name val="Calibri"/>
    </font>
    <font>
      <b/>
      <sz val="11.0"/>
      <color rgb="FF183C7B"/>
      <name val="Calibri"/>
    </font>
    <font>
      <sz val="11.0"/>
      <color rgb="FF183C7B"/>
      <name val="Calibri"/>
    </font>
    <font>
      <color rgb="FF183C7B"/>
    </font>
    <font>
      <i/>
      <sz val="10.0"/>
      <color rgb="FF000000"/>
      <name val="Calibri"/>
    </font>
    <font>
      <sz val="11.0"/>
      <color rgb="FFFFFFFF"/>
      <name val="Calibri"/>
    </font>
    <font>
      <i/>
      <sz val="10.0"/>
      <color rgb="FF183C7B"/>
      <name val="Calibri"/>
    </font>
    <font>
      <i/>
      <sz val="11.0"/>
      <color rgb="FF000000"/>
      <name val="Calibri"/>
    </font>
    <font>
      <i/>
      <sz val="11.0"/>
      <color rgb="FF183C7B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183C7B"/>
        <bgColor rgb="FF183C7B"/>
      </patternFill>
    </fill>
    <fill>
      <patternFill patternType="solid">
        <fgColor rgb="FFFFE300"/>
        <bgColor rgb="FFFFE300"/>
      </patternFill>
    </fill>
    <fill>
      <patternFill patternType="solid">
        <fgColor rgb="FFD8D8D8"/>
        <bgColor rgb="FFD8D8D8"/>
      </patternFill>
    </fill>
    <fill>
      <patternFill patternType="solid">
        <fgColor rgb="FF8EAADB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rgb="FFFFD965"/>
        <bgColor rgb="FFFFD965"/>
      </patternFill>
    </fill>
  </fills>
  <borders count="1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0" fillId="0" fontId="0" numFmtId="0" xfId="0" applyAlignment="1" applyFont="1">
      <alignment horizontal="center"/>
    </xf>
    <xf borderId="2" fillId="0" fontId="3" numFmtId="0" xfId="0" applyBorder="1" applyFont="1"/>
    <xf borderId="0" fillId="3" fontId="4" numFmtId="0" xfId="0" applyAlignment="1" applyFill="1" applyFont="1">
      <alignment horizontal="center" readingOrder="0"/>
    </xf>
    <xf borderId="3" fillId="0" fontId="3" numFmtId="0" xfId="0" applyBorder="1" applyFont="1"/>
    <xf borderId="0" fillId="4" fontId="5" numFmtId="0" xfId="0" applyAlignment="1" applyFill="1" applyFont="1">
      <alignment horizontal="center" readingOrder="0"/>
    </xf>
    <xf borderId="4" fillId="5" fontId="0" numFmtId="0" xfId="0" applyBorder="1" applyFill="1" applyFont="1"/>
    <xf borderId="4" fillId="5" fontId="6" numFmtId="0" xfId="0" applyBorder="1" applyFont="1"/>
    <xf borderId="4" fillId="0" fontId="0" numFmtId="0" xfId="0" applyBorder="1" applyFont="1"/>
    <xf borderId="4" fillId="0" fontId="6" numFmtId="0" xfId="0" applyBorder="1" applyFont="1"/>
    <xf borderId="5" fillId="6" fontId="2" numFmtId="0" xfId="0" applyAlignment="1" applyBorder="1" applyFill="1" applyFont="1">
      <alignment horizontal="center"/>
    </xf>
    <xf borderId="6" fillId="5" fontId="0" numFmtId="0" xfId="0" applyAlignment="1" applyBorder="1" applyFont="1">
      <alignment horizontal="center" vertical="center"/>
    </xf>
    <xf borderId="7" fillId="0" fontId="0" numFmtId="0" xfId="0" applyBorder="1" applyFont="1"/>
    <xf borderId="4" fillId="0" fontId="0" numFmtId="164" xfId="0" applyBorder="1" applyFont="1" applyNumberFormat="1"/>
    <xf borderId="4" fillId="0" fontId="6" numFmtId="165" xfId="0" applyBorder="1" applyFont="1" applyNumberFormat="1"/>
    <xf borderId="8" fillId="0" fontId="3" numFmtId="0" xfId="0" applyBorder="1" applyFont="1"/>
    <xf borderId="9" fillId="0" fontId="0" numFmtId="0" xfId="0" applyBorder="1" applyFont="1"/>
    <xf borderId="4" fillId="0" fontId="0" numFmtId="165" xfId="0" applyBorder="1" applyFont="1" applyNumberFormat="1"/>
    <xf borderId="0" fillId="0" fontId="7" numFmtId="0" xfId="0" applyFont="1"/>
    <xf borderId="0" fillId="0" fontId="0" numFmtId="164" xfId="0" applyFont="1" applyNumberFormat="1"/>
    <xf borderId="6" fillId="0" fontId="0" numFmtId="0" xfId="0" applyBorder="1" applyFont="1"/>
    <xf borderId="9" fillId="0" fontId="3" numFmtId="0" xfId="0" applyBorder="1" applyFont="1"/>
    <xf borderId="10" fillId="5" fontId="6" numFmtId="0" xfId="0" applyAlignment="1" applyBorder="1" applyFont="1">
      <alignment horizontal="center"/>
    </xf>
    <xf borderId="6" fillId="5" fontId="0" numFmtId="0" xfId="0" applyAlignment="1" applyBorder="1" applyFont="1">
      <alignment horizontal="center" shrinkToFit="0" vertical="center" wrapText="1"/>
    </xf>
    <xf borderId="10" fillId="0" fontId="0" numFmtId="0" xfId="0" applyAlignment="1" applyBorder="1" applyFont="1">
      <alignment horizontal="center"/>
    </xf>
    <xf borderId="7" fillId="0" fontId="3" numFmtId="0" xfId="0" applyBorder="1" applyFont="1"/>
    <xf borderId="9" fillId="0" fontId="0" numFmtId="0" xfId="0" applyAlignment="1" applyBorder="1" applyFont="1">
      <alignment horizontal="center"/>
    </xf>
    <xf borderId="10" fillId="4" fontId="5" numFmtId="0" xfId="0" applyAlignment="1" applyBorder="1" applyFont="1">
      <alignment horizontal="center"/>
    </xf>
    <xf borderId="9" fillId="0" fontId="0" numFmtId="166" xfId="0" applyBorder="1" applyFont="1" applyNumberFormat="1"/>
    <xf borderId="11" fillId="0" fontId="3" numFmtId="0" xfId="0" applyBorder="1" applyFont="1"/>
    <xf borderId="4" fillId="0" fontId="0" numFmtId="0" xfId="0" applyAlignment="1" applyBorder="1" applyFont="1">
      <alignment horizontal="center"/>
    </xf>
    <xf borderId="9" fillId="5" fontId="6" numFmtId="0" xfId="0" applyAlignment="1" applyBorder="1" applyFont="1">
      <alignment horizontal="center"/>
    </xf>
    <xf borderId="4" fillId="0" fontId="0" numFmtId="166" xfId="0" applyBorder="1" applyFont="1" applyNumberFormat="1"/>
    <xf borderId="9" fillId="5" fontId="6" numFmtId="0" xfId="0" applyBorder="1" applyFont="1"/>
    <xf borderId="6" fillId="0" fontId="0" numFmtId="0" xfId="0" applyAlignment="1" applyBorder="1" applyFont="1">
      <alignment horizontal="center" vertical="center"/>
    </xf>
    <xf borderId="4" fillId="0" fontId="8" numFmtId="0" xfId="0" applyBorder="1" applyFont="1"/>
    <xf borderId="9" fillId="0" fontId="6" numFmtId="166" xfId="0" applyBorder="1" applyFont="1" applyNumberFormat="1"/>
    <xf borderId="4" fillId="0" fontId="8" numFmtId="166" xfId="0" applyBorder="1" applyFont="1" applyNumberFormat="1"/>
    <xf borderId="12" fillId="7" fontId="9" numFmtId="164" xfId="0" applyBorder="1" applyFill="1" applyFont="1" applyNumberFormat="1"/>
    <xf borderId="4" fillId="5" fontId="6" numFmtId="0" xfId="0" applyAlignment="1" applyBorder="1" applyFont="1">
      <alignment horizontal="center"/>
    </xf>
    <xf borderId="13" fillId="8" fontId="2" numFmtId="0" xfId="0" applyAlignment="1" applyBorder="1" applyFill="1" applyFont="1">
      <alignment horizontal="center"/>
    </xf>
    <xf borderId="4" fillId="0" fontId="6" numFmtId="166" xfId="0" applyBorder="1" applyFont="1" applyNumberFormat="1"/>
    <xf borderId="14" fillId="0" fontId="3" numFmtId="0" xfId="0" applyBorder="1" applyFont="1"/>
    <xf borderId="15" fillId="7" fontId="9" numFmtId="164" xfId="0" applyBorder="1" applyFont="1" applyNumberFormat="1"/>
    <xf borderId="6" fillId="0" fontId="2" numFmtId="166" xfId="0" applyBorder="1" applyFont="1" applyNumberFormat="1"/>
    <xf borderId="6" fillId="5" fontId="6" numFmtId="0" xfId="0" applyAlignment="1" applyBorder="1" applyFont="1">
      <alignment horizontal="center" vertical="center"/>
    </xf>
    <xf borderId="4" fillId="8" fontId="2" numFmtId="0" xfId="0" applyBorder="1" applyFont="1"/>
    <xf borderId="4" fillId="5" fontId="10" numFmtId="0" xfId="0" applyBorder="1" applyFont="1"/>
    <xf borderId="4" fillId="0" fontId="11" numFmtId="0" xfId="0" applyAlignment="1" applyBorder="1" applyFont="1">
      <alignment horizontal="right"/>
    </xf>
    <xf borderId="4" fillId="0" fontId="10" numFmtId="166" xfId="0" applyBorder="1" applyFont="1" applyNumberFormat="1"/>
    <xf borderId="4" fillId="0" fontId="11" numFmtId="167" xfId="0" applyBorder="1" applyFont="1" applyNumberFormat="1"/>
    <xf borderId="15" fillId="7" fontId="9" numFmtId="166" xfId="0" applyBorder="1" applyFont="1" applyNumberFormat="1"/>
    <xf borderId="4" fillId="0" fontId="11" numFmtId="0" xfId="0" applyAlignment="1" applyBorder="1" applyFont="1">
      <alignment horizontal="left"/>
    </xf>
    <xf borderId="15" fillId="7" fontId="9" numFmtId="0" xfId="0" applyBorder="1" applyFont="1"/>
    <xf borderId="4" fillId="0" fontId="11" numFmtId="2" xfId="0" applyBorder="1" applyFont="1" applyNumberFormat="1"/>
    <xf borderId="4" fillId="5" fontId="6" numFmtId="0" xfId="0" applyAlignment="1" applyBorder="1" applyFont="1">
      <alignment horizontal="center" vertical="center"/>
    </xf>
    <xf borderId="16" fillId="5" fontId="6" numFmtId="0" xfId="0" applyBorder="1" applyFont="1"/>
    <xf borderId="4" fillId="0" fontId="5" numFmtId="166" xfId="0" applyBorder="1" applyFont="1" applyNumberFormat="1"/>
    <xf borderId="4" fillId="4" fontId="5" numFmtId="0" xfId="0" applyBorder="1" applyFont="1"/>
    <xf borderId="4" fillId="5" fontId="12" numFmtId="0" xfId="0" applyAlignment="1" applyBorder="1" applyFont="1">
      <alignment horizontal="right"/>
    </xf>
    <xf borderId="4" fillId="0" fontId="12" numFmtId="2" xfId="0" applyBorder="1" applyFont="1" applyNumberFormat="1"/>
    <xf borderId="4" fillId="5" fontId="12" numFmtId="0" xfId="0" applyAlignment="1" applyBorder="1" applyFont="1">
      <alignment horizontal="left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microsoft.com/office/2006/relationships/vbaProject" Target="vbaProject.bin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6.14"/>
    <col customWidth="1" min="3" max="3" width="22.86"/>
    <col customWidth="1" min="4" max="4" width="26.86"/>
    <col customWidth="1" min="5" max="5" width="13.0"/>
    <col customWidth="1" min="6" max="6" width="8.43"/>
    <col customWidth="1" min="7" max="26" width="10.71"/>
  </cols>
  <sheetData>
    <row r="2">
      <c r="A2" s="1"/>
      <c r="B2" s="5" t="s">
        <v>2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5.25" customHeight="1"/>
    <row r="4">
      <c r="B4" s="7" t="s">
        <v>0</v>
      </c>
    </row>
    <row r="6">
      <c r="C6" s="9" t="s">
        <v>6</v>
      </c>
      <c r="D6" s="11" t="s">
        <v>7</v>
      </c>
    </row>
    <row r="7">
      <c r="C7" s="9" t="s">
        <v>6</v>
      </c>
      <c r="D7" s="11" t="s">
        <v>15</v>
      </c>
    </row>
    <row r="8">
      <c r="C8" s="9" t="s">
        <v>6</v>
      </c>
      <c r="D8" s="11" t="s">
        <v>16</v>
      </c>
    </row>
    <row r="9" hidden="1">
      <c r="C9" s="9" t="s">
        <v>6</v>
      </c>
      <c r="D9" s="11"/>
    </row>
    <row r="10">
      <c r="C10" s="9" t="s">
        <v>6</v>
      </c>
      <c r="D10" s="11" t="s">
        <v>17</v>
      </c>
    </row>
    <row r="12">
      <c r="C12" s="9" t="s">
        <v>14</v>
      </c>
      <c r="D12" s="9" t="s">
        <v>19</v>
      </c>
      <c r="E12" s="16">
        <v>20000.0</v>
      </c>
      <c r="F12" s="9" t="s">
        <v>25</v>
      </c>
    </row>
    <row r="13" hidden="1">
      <c r="C13" s="9" t="s">
        <v>14</v>
      </c>
      <c r="D13" s="9" t="s">
        <v>18</v>
      </c>
      <c r="E13" s="16"/>
      <c r="F13" s="9" t="s">
        <v>25</v>
      </c>
    </row>
    <row r="14" hidden="1">
      <c r="C14" s="9"/>
      <c r="D14" s="9" t="s">
        <v>21</v>
      </c>
      <c r="E14" s="16"/>
      <c r="F14" s="9" t="s">
        <v>25</v>
      </c>
    </row>
    <row r="15" hidden="1">
      <c r="C15" s="9"/>
      <c r="D15" s="9" t="s">
        <v>22</v>
      </c>
      <c r="E15" s="16"/>
      <c r="F15" s="9" t="s">
        <v>25</v>
      </c>
    </row>
    <row r="16" hidden="1">
      <c r="C16" s="9"/>
      <c r="D16" s="9" t="s">
        <v>26</v>
      </c>
      <c r="E16" s="16"/>
      <c r="F16" s="9" t="s">
        <v>25</v>
      </c>
    </row>
    <row r="17" hidden="1">
      <c r="C17" s="9" t="s">
        <v>14</v>
      </c>
      <c r="D17" s="9" t="s">
        <v>27</v>
      </c>
      <c r="E17" s="16"/>
      <c r="F17" s="9" t="s">
        <v>25</v>
      </c>
    </row>
    <row r="18" hidden="1">
      <c r="C18" s="9"/>
      <c r="D18" s="9" t="s">
        <v>29</v>
      </c>
      <c r="E18" s="16"/>
      <c r="F18" s="9" t="s">
        <v>25</v>
      </c>
    </row>
    <row r="19" ht="8.25" customHeight="1">
      <c r="C19" s="20"/>
      <c r="D19" s="20"/>
      <c r="E19" s="20"/>
      <c r="F19" s="20"/>
    </row>
    <row r="20">
      <c r="C20" s="24" t="s">
        <v>38</v>
      </c>
      <c r="D20" s="27"/>
      <c r="E20" s="16"/>
      <c r="F20" s="9" t="s">
        <v>25</v>
      </c>
    </row>
    <row r="21" ht="8.25" customHeight="1">
      <c r="C21" s="20"/>
      <c r="D21" s="20"/>
      <c r="E21" s="20"/>
      <c r="F21" s="20"/>
    </row>
    <row r="22" ht="15.75" customHeight="1">
      <c r="C22" s="24" t="s">
        <v>56</v>
      </c>
      <c r="D22" s="27"/>
      <c r="E22" s="16">
        <v>32.0</v>
      </c>
      <c r="F22" s="9" t="s">
        <v>53</v>
      </c>
    </row>
    <row r="23" ht="15.75" customHeight="1"/>
    <row r="24" ht="15.75" customHeight="1">
      <c r="B24" s="29" t="s">
        <v>54</v>
      </c>
      <c r="C24" s="31"/>
      <c r="D24" s="31"/>
      <c r="E24" s="31"/>
      <c r="F24" s="27"/>
    </row>
    <row r="25" ht="15.75" customHeight="1">
      <c r="B25" s="33" t="s">
        <v>45</v>
      </c>
      <c r="C25" s="35" t="s">
        <v>57</v>
      </c>
      <c r="D25" s="38">
        <f>BTINF36_CC_LOC</f>
        <v>19.8</v>
      </c>
      <c r="E25" s="40">
        <f>D25*SUM(E12:E18)/(E20+SUM(E12:E18))</f>
        <v>19.8</v>
      </c>
      <c r="F25" s="40">
        <f>D25*E20/(E20+SUM(E12:E18))</f>
        <v>0</v>
      </c>
    </row>
    <row r="26" ht="15.75" customHeight="1">
      <c r="B26" s="41" t="s">
        <v>49</v>
      </c>
      <c r="C26" s="9" t="s">
        <v>58</v>
      </c>
      <c r="D26" s="43">
        <f>BTINF36_CG_SOUT_UNIQUE</f>
        <v>11.88</v>
      </c>
      <c r="E26" s="45">
        <f>D26*SUM(E12:E18)/(E20+SUM(E12:E18))</f>
        <v>11.88</v>
      </c>
      <c r="F26" s="45">
        <f>D26*E20/(E20+SUM(E12:E18))</f>
        <v>0</v>
      </c>
    </row>
    <row r="27" ht="15.75" customHeight="1">
      <c r="B27" s="47" t="s">
        <v>59</v>
      </c>
      <c r="C27" s="49" t="s">
        <v>60</v>
      </c>
      <c r="D27" s="51">
        <f>TOTAL*Ci_CU/100</f>
        <v>732</v>
      </c>
      <c r="E27" s="53">
        <f>D27</f>
        <v>732</v>
      </c>
      <c r="F27" s="55"/>
    </row>
    <row r="28" ht="15.75" customHeight="1">
      <c r="B28" s="17"/>
      <c r="C28" s="49" t="s">
        <v>61</v>
      </c>
      <c r="D28" s="51">
        <f>B_CU*Puiss</f>
        <v>153.6</v>
      </c>
      <c r="E28" s="53">
        <f>D28*SUM(E12:E18)/(E20+SUM(E12:E18))</f>
        <v>153.6</v>
      </c>
      <c r="F28" s="45">
        <f>D28*E20/(E20+SUM(E12:E18))</f>
        <v>0</v>
      </c>
    </row>
    <row r="29" ht="15.75" customHeight="1">
      <c r="B29" s="23"/>
      <c r="C29" s="9" t="s">
        <v>62</v>
      </c>
      <c r="D29" s="43">
        <f>D27+D28</f>
        <v>885.6</v>
      </c>
      <c r="E29" s="55"/>
      <c r="F29" s="55"/>
    </row>
    <row r="30" ht="15.75" customHeight="1">
      <c r="B30" s="57" t="s">
        <v>68</v>
      </c>
      <c r="C30" s="58" t="s">
        <v>69</v>
      </c>
      <c r="D30" s="43">
        <v>0.0</v>
      </c>
      <c r="E30" s="55"/>
      <c r="F30" s="53">
        <f>D30</f>
        <v>0</v>
      </c>
    </row>
    <row r="31" ht="15.75" customHeight="1">
      <c r="B31" s="29" t="s">
        <v>63</v>
      </c>
      <c r="C31" s="27"/>
      <c r="D31" s="59">
        <f>SUM(D25:D28)</f>
        <v>917.28</v>
      </c>
      <c r="E31" s="60" t="s">
        <v>64</v>
      </c>
    </row>
    <row r="32" ht="15.75" customHeight="1"/>
    <row r="33" ht="15.75" customHeight="1">
      <c r="B33" s="29" t="s">
        <v>70</v>
      </c>
      <c r="C33" s="27"/>
    </row>
    <row r="34" ht="15.75" customHeight="1">
      <c r="B34" s="20"/>
      <c r="C34" s="61" t="s">
        <v>65</v>
      </c>
      <c r="D34" s="62">
        <f>IF(SUM(E12:E18)=0,0,SUM(E25:E30)/SUM(E12:E18))</f>
        <v>0.045864</v>
      </c>
      <c r="E34" s="63" t="s">
        <v>66</v>
      </c>
    </row>
    <row r="35" ht="15.75" customHeight="1">
      <c r="B35" s="20"/>
      <c r="C35" s="61" t="s">
        <v>65</v>
      </c>
      <c r="D35" s="62">
        <f>D34*100</f>
        <v>4.5864</v>
      </c>
      <c r="E35" s="63" t="s">
        <v>67</v>
      </c>
    </row>
    <row r="36" ht="15.75" customHeight="1">
      <c r="B36" s="20"/>
      <c r="C36" s="20"/>
      <c r="D36" s="20"/>
      <c r="E36" s="20"/>
    </row>
    <row r="37" ht="15.75" customHeight="1">
      <c r="B37" s="29" t="s">
        <v>71</v>
      </c>
      <c r="C37" s="27"/>
      <c r="D37" s="20"/>
      <c r="E37" s="20"/>
    </row>
    <row r="38" ht="15.75" customHeight="1">
      <c r="B38" s="20"/>
      <c r="C38" s="61" t="s">
        <v>65</v>
      </c>
      <c r="D38" s="62">
        <f>IF(SUM(E20)=0,0,SUM(F25:F30)/SUM(E20))</f>
        <v>0</v>
      </c>
      <c r="E38" s="63" t="s">
        <v>66</v>
      </c>
    </row>
    <row r="39" ht="15.75" customHeight="1">
      <c r="B39" s="20"/>
      <c r="C39" s="61" t="s">
        <v>65</v>
      </c>
      <c r="D39" s="62">
        <f>D38*100</f>
        <v>0</v>
      </c>
      <c r="E39" s="63" t="s">
        <v>67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31:C31"/>
    <mergeCell ref="B27:B29"/>
    <mergeCell ref="B33:C33"/>
    <mergeCell ref="B2:F2"/>
    <mergeCell ref="C22:D22"/>
    <mergeCell ref="C20:D20"/>
    <mergeCell ref="B37:C37"/>
    <mergeCell ref="B24:F24"/>
    <mergeCell ref="B4:F4"/>
  </mergeCells>
  <dataValidations>
    <dataValidation type="list" allowBlank="1" showErrorMessage="1" sqref="D6">
      <formula1>"Locataire,Propriétaire"</formula1>
    </dataValidation>
    <dataValidation type="list" allowBlank="1" showErrorMessage="1" sqref="D7">
      <formula1>"Unique,CARD"</formula1>
    </dataValidation>
    <dataValidation type="list" allowBlank="1" showErrorMessage="1" sqref="D8">
      <formula1>"Soutirage ou injection,Soutirage et injection,Soutirage et autoconso coll"</formula1>
    </dataValidation>
    <dataValidation type="list" allowBlank="1" showErrorMessage="1" sqref="D10">
      <formula1>"Courte utilisation,Courte utilisation 4 plages,Moyenne utilisation HP/HC,Moyenne utilisation 4 plages,Longue Utilisation"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6.14"/>
    <col customWidth="1" min="3" max="3" width="22.86"/>
    <col customWidth="1" min="4" max="4" width="30.0"/>
    <col customWidth="1" min="5" max="5" width="16.71"/>
    <col customWidth="1" min="6" max="6" width="22.86"/>
    <col customWidth="1" min="7" max="26" width="10.71"/>
  </cols>
  <sheetData>
    <row r="2">
      <c r="B2" s="2" t="s">
        <v>0</v>
      </c>
      <c r="C2" s="4"/>
      <c r="D2" s="4"/>
      <c r="E2" s="4"/>
      <c r="F2" s="6"/>
    </row>
    <row r="4">
      <c r="C4" s="8" t="s">
        <v>6</v>
      </c>
      <c r="D4" s="10" t="s">
        <v>7</v>
      </c>
    </row>
    <row r="5">
      <c r="C5" s="8" t="s">
        <v>8</v>
      </c>
      <c r="D5" s="10" t="s">
        <v>9</v>
      </c>
    </row>
    <row r="6">
      <c r="C6" s="8" t="s">
        <v>10</v>
      </c>
      <c r="D6" s="10" t="s">
        <v>11</v>
      </c>
    </row>
    <row r="7" hidden="1">
      <c r="C7" s="8"/>
      <c r="D7" s="10"/>
    </row>
    <row r="8">
      <c r="C8" s="8" t="s">
        <v>12</v>
      </c>
      <c r="D8" s="10" t="s">
        <v>13</v>
      </c>
    </row>
    <row r="10" ht="12.0" customHeight="1">
      <c r="C10" s="13" t="s">
        <v>14</v>
      </c>
      <c r="D10" s="8" t="s">
        <v>20</v>
      </c>
      <c r="E10" s="15">
        <v>5000.0</v>
      </c>
      <c r="F10" s="8" t="s">
        <v>25</v>
      </c>
    </row>
    <row r="11">
      <c r="C11" s="17"/>
      <c r="D11" s="8" t="s">
        <v>28</v>
      </c>
      <c r="E11" s="19">
        <v>5000.0</v>
      </c>
      <c r="F11" s="8" t="s">
        <v>25</v>
      </c>
    </row>
    <row r="12">
      <c r="C12" s="17"/>
      <c r="D12" s="8" t="s">
        <v>35</v>
      </c>
      <c r="E12" s="21">
        <v>5000.0</v>
      </c>
      <c r="F12" s="8" t="s">
        <v>25</v>
      </c>
    </row>
    <row r="13">
      <c r="C13" s="23"/>
      <c r="D13" s="8" t="s">
        <v>41</v>
      </c>
      <c r="E13" s="19">
        <v>5000.0</v>
      </c>
      <c r="F13" s="8" t="s">
        <v>25</v>
      </c>
    </row>
    <row r="14" hidden="1">
      <c r="C14" s="25" t="s">
        <v>43</v>
      </c>
      <c r="D14" s="8" t="s">
        <v>20</v>
      </c>
      <c r="E14" s="19"/>
      <c r="F14" s="8" t="s">
        <v>25</v>
      </c>
    </row>
    <row r="15" hidden="1">
      <c r="C15" s="17"/>
      <c r="D15" s="8" t="s">
        <v>28</v>
      </c>
      <c r="E15" s="19"/>
      <c r="F15" s="8" t="s">
        <v>25</v>
      </c>
    </row>
    <row r="16" hidden="1">
      <c r="C16" s="17"/>
      <c r="D16" s="8" t="s">
        <v>35</v>
      </c>
      <c r="E16" s="19"/>
      <c r="F16" s="8" t="s">
        <v>25</v>
      </c>
    </row>
    <row r="17" hidden="1">
      <c r="C17" s="23"/>
      <c r="D17" s="8" t="s">
        <v>41</v>
      </c>
      <c r="E17" s="19"/>
      <c r="F17" s="8" t="s">
        <v>25</v>
      </c>
    </row>
    <row r="18" ht="8.25" customHeight="1"/>
    <row r="19">
      <c r="C19" s="13" t="s">
        <v>52</v>
      </c>
      <c r="D19" s="8" t="s">
        <v>20</v>
      </c>
      <c r="E19" s="10">
        <v>32.0</v>
      </c>
      <c r="F19" s="8" t="s">
        <v>53</v>
      </c>
    </row>
    <row r="20">
      <c r="C20" s="17"/>
      <c r="D20" s="8" t="s">
        <v>28</v>
      </c>
      <c r="E20" s="10">
        <v>32.0</v>
      </c>
      <c r="F20" s="8" t="s">
        <v>53</v>
      </c>
    </row>
    <row r="21" ht="15.75" customHeight="1">
      <c r="C21" s="17"/>
      <c r="D21" s="8" t="s">
        <v>35</v>
      </c>
      <c r="E21" s="10">
        <v>32.0</v>
      </c>
      <c r="F21" s="8" t="s">
        <v>53</v>
      </c>
    </row>
    <row r="22" ht="15.75" customHeight="1">
      <c r="C22" s="23"/>
      <c r="D22" s="8" t="s">
        <v>41</v>
      </c>
      <c r="E22" s="10">
        <v>32.0</v>
      </c>
      <c r="F22" s="8" t="s">
        <v>53</v>
      </c>
    </row>
    <row r="23" ht="15.75" customHeight="1"/>
    <row r="24" ht="15.75" customHeight="1">
      <c r="B24" s="2" t="s">
        <v>54</v>
      </c>
      <c r="C24" s="4"/>
      <c r="D24" s="4"/>
      <c r="E24" s="4"/>
      <c r="F24" s="6"/>
    </row>
    <row r="25" ht="15.75" customHeight="1">
      <c r="B25" s="28" t="s">
        <v>45</v>
      </c>
      <c r="C25" s="18" t="s">
        <v>57</v>
      </c>
      <c r="D25" s="30">
        <f>BTSUP36_CC_PROP</f>
        <v>147.6</v>
      </c>
    </row>
    <row r="26" ht="15.75" customHeight="1">
      <c r="B26" s="32" t="s">
        <v>49</v>
      </c>
      <c r="C26" s="10" t="s">
        <v>58</v>
      </c>
      <c r="D26" s="34">
        <f>BTSUP36_CG_SOUT_CARD</f>
        <v>205.8</v>
      </c>
    </row>
    <row r="27" ht="15.75" customHeight="1">
      <c r="B27" s="36" t="s">
        <v>59</v>
      </c>
      <c r="C27" s="37" t="s">
        <v>60</v>
      </c>
      <c r="D27" s="39">
        <f>E10*Coeff!H4+E11*Coeff!I4+E12*Coeff!J4+E13*Coeff!K4</f>
        <v>52800</v>
      </c>
    </row>
    <row r="28" ht="15.75" customHeight="1">
      <c r="B28" s="17"/>
      <c r="C28" s="37" t="s">
        <v>61</v>
      </c>
      <c r="D28" s="39">
        <f>E19*Coeff!H11+E20*Coeff!I11+E21*Coeff!J11+E22*Coeff!K11</f>
        <v>1333.76</v>
      </c>
    </row>
    <row r="29" ht="15.75" customHeight="1">
      <c r="B29" s="23"/>
      <c r="C29" s="10" t="s">
        <v>62</v>
      </c>
      <c r="D29" s="34">
        <f>D27+D28</f>
        <v>54133.76</v>
      </c>
    </row>
    <row r="30" ht="15.75" customHeight="1">
      <c r="B30" s="42" t="s">
        <v>63</v>
      </c>
      <c r="C30" s="44"/>
      <c r="D30" s="46">
        <f>SUM(D25:D28)</f>
        <v>54487.16</v>
      </c>
      <c r="E30" s="48" t="s">
        <v>64</v>
      </c>
    </row>
    <row r="31" ht="15.75" customHeight="1">
      <c r="C31" s="50" t="s">
        <v>65</v>
      </c>
      <c r="D31" s="52">
        <f>IF(SUM(E10:E17)=0,0,D30/SUM(E10:E17))</f>
        <v>2.724358</v>
      </c>
      <c r="E31" s="54" t="s">
        <v>66</v>
      </c>
    </row>
    <row r="32" ht="15.75" customHeight="1">
      <c r="C32" s="50" t="s">
        <v>65</v>
      </c>
      <c r="D32" s="56">
        <f>D31*100</f>
        <v>272.4358</v>
      </c>
      <c r="E32" s="54" t="s">
        <v>67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F2"/>
    <mergeCell ref="B24:F24"/>
    <mergeCell ref="B27:B29"/>
    <mergeCell ref="B30:C30"/>
    <mergeCell ref="C19:C22"/>
    <mergeCell ref="C14:C17"/>
    <mergeCell ref="C10:C13"/>
  </mergeCells>
  <dataValidations>
    <dataValidation type="list" allowBlank="1" showErrorMessage="1" sqref="D6">
      <formula1>"Soutirage,Soutirage et injection,Soutirage et autoconso coll"</formula1>
    </dataValidation>
    <dataValidation type="list" allowBlank="1" showErrorMessage="1" sqref="D4">
      <formula1>"Locataire,Propriétaire"</formula1>
    </dataValidation>
    <dataValidation type="list" allowBlank="1" showErrorMessage="1" sqref="D5">
      <formula1>"Unique,CARD"</formula1>
    </dataValidation>
    <dataValidation type="list" allowBlank="1" showErrorMessage="1" sqref="D8">
      <formula1>"Courte utilisation,Courte utilisation autoconso coll,Longue Utilisation,Longue Utilisation autoconso coll"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71"/>
    <col customWidth="1" min="6" max="6" width="3.57"/>
    <col customWidth="1" min="7" max="7" width="12.14"/>
    <col customWidth="1" min="8" max="26" width="10.71"/>
  </cols>
  <sheetData>
    <row r="1">
      <c r="A1" s="3" t="s">
        <v>1</v>
      </c>
      <c r="F1" s="3"/>
      <c r="G1" s="3" t="s">
        <v>3</v>
      </c>
    </row>
    <row r="2">
      <c r="A2" t="s">
        <v>4</v>
      </c>
      <c r="B2">
        <v>3.66</v>
      </c>
      <c r="G2" s="12" t="s">
        <v>5</v>
      </c>
      <c r="H2" s="14" t="s">
        <v>18</v>
      </c>
      <c r="I2" s="10" t="s">
        <v>21</v>
      </c>
      <c r="J2" s="10" t="s">
        <v>22</v>
      </c>
      <c r="K2" s="10" t="s">
        <v>23</v>
      </c>
    </row>
    <row r="3">
      <c r="A3" t="s">
        <v>24</v>
      </c>
      <c r="B3">
        <v>7.34</v>
      </c>
      <c r="C3">
        <v>3.66</v>
      </c>
      <c r="D3">
        <v>1.88</v>
      </c>
      <c r="E3">
        <v>1.35</v>
      </c>
      <c r="G3" s="18" t="s">
        <v>4</v>
      </c>
      <c r="H3" s="10">
        <v>4.78</v>
      </c>
      <c r="I3" s="10">
        <v>2.93</v>
      </c>
      <c r="J3" s="10">
        <v>2.17</v>
      </c>
      <c r="K3" s="10">
        <v>1.78</v>
      </c>
    </row>
    <row r="4">
      <c r="A4" t="s">
        <v>30</v>
      </c>
      <c r="B4">
        <v>3.88</v>
      </c>
      <c r="C4">
        <v>2.38</v>
      </c>
      <c r="G4" s="10" t="s">
        <v>31</v>
      </c>
      <c r="H4" s="10">
        <v>4.16</v>
      </c>
      <c r="I4" s="10">
        <v>2.79</v>
      </c>
      <c r="J4" s="10">
        <v>1.88</v>
      </c>
      <c r="K4" s="10">
        <v>1.73</v>
      </c>
    </row>
    <row r="5">
      <c r="A5" t="s">
        <v>32</v>
      </c>
      <c r="B5">
        <v>5.62</v>
      </c>
      <c r="C5">
        <v>3.24</v>
      </c>
      <c r="D5">
        <v>1.31</v>
      </c>
      <c r="E5">
        <v>0.98</v>
      </c>
      <c r="G5" s="10" t="s">
        <v>33</v>
      </c>
      <c r="H5" s="10">
        <v>2.85</v>
      </c>
      <c r="I5" s="10">
        <v>2.13</v>
      </c>
      <c r="J5" s="10">
        <v>1.5</v>
      </c>
      <c r="K5" s="10">
        <v>0.12</v>
      </c>
    </row>
    <row r="6">
      <c r="A6" t="s">
        <v>31</v>
      </c>
      <c r="B6">
        <v>1.38</v>
      </c>
      <c r="G6" s="10" t="s">
        <v>34</v>
      </c>
      <c r="H6" s="10">
        <v>4.96</v>
      </c>
      <c r="I6" s="10">
        <v>3.53</v>
      </c>
      <c r="J6" s="10">
        <v>3.14</v>
      </c>
      <c r="K6" s="10">
        <v>0.76</v>
      </c>
    </row>
    <row r="7">
      <c r="G7" s="10" t="s">
        <v>36</v>
      </c>
      <c r="H7" s="10">
        <v>2.05</v>
      </c>
      <c r="I7" s="10">
        <v>2.02</v>
      </c>
      <c r="J7" s="10">
        <v>1.36</v>
      </c>
      <c r="K7" s="10">
        <v>0.08</v>
      </c>
    </row>
    <row r="8">
      <c r="A8" t="s">
        <v>37</v>
      </c>
      <c r="G8" s="22" t="s">
        <v>39</v>
      </c>
      <c r="H8" s="10">
        <v>4.63</v>
      </c>
      <c r="I8" s="10">
        <v>3.37</v>
      </c>
      <c r="J8" s="10">
        <v>2.31</v>
      </c>
      <c r="K8" s="10">
        <v>0.12</v>
      </c>
    </row>
    <row r="9">
      <c r="G9" s="12" t="s">
        <v>40</v>
      </c>
      <c r="H9" s="14" t="s">
        <v>18</v>
      </c>
      <c r="I9" s="10" t="s">
        <v>21</v>
      </c>
      <c r="J9" s="10" t="s">
        <v>22</v>
      </c>
      <c r="K9" s="10" t="s">
        <v>23</v>
      </c>
    </row>
    <row r="10">
      <c r="A10" t="s">
        <v>4</v>
      </c>
      <c r="B10">
        <v>4.8</v>
      </c>
      <c r="G10" s="18" t="s">
        <v>4</v>
      </c>
      <c r="H10" s="18">
        <v>9.93</v>
      </c>
      <c r="I10" s="18">
        <v>5.1</v>
      </c>
      <c r="J10" s="18">
        <v>3.72</v>
      </c>
      <c r="K10" s="18">
        <v>1.12</v>
      </c>
    </row>
    <row r="11">
      <c r="A11" t="s">
        <v>24</v>
      </c>
      <c r="B11">
        <v>4.2</v>
      </c>
      <c r="G11" s="10" t="s">
        <v>31</v>
      </c>
      <c r="H11" s="10">
        <v>18.23</v>
      </c>
      <c r="I11" s="10">
        <v>10.86</v>
      </c>
      <c r="J11" s="10">
        <v>8.9</v>
      </c>
      <c r="K11" s="10">
        <v>3.69</v>
      </c>
    </row>
    <row r="12">
      <c r="A12" t="s">
        <v>30</v>
      </c>
      <c r="B12">
        <v>7.2</v>
      </c>
      <c r="G12" s="10" t="s">
        <v>42</v>
      </c>
      <c r="H12" s="10">
        <v>8.09</v>
      </c>
      <c r="I12" s="10">
        <v>8.08</v>
      </c>
      <c r="J12" s="10">
        <v>6.28</v>
      </c>
      <c r="K12" s="10">
        <v>3.91</v>
      </c>
    </row>
    <row r="13">
      <c r="G13" s="10" t="s">
        <v>44</v>
      </c>
      <c r="H13" s="10">
        <v>19.51</v>
      </c>
      <c r="I13" s="10">
        <v>14.82</v>
      </c>
      <c r="J13" s="10">
        <v>11.18</v>
      </c>
      <c r="K13" s="10">
        <v>7.81</v>
      </c>
    </row>
    <row r="14">
      <c r="A14" t="s">
        <v>31</v>
      </c>
      <c r="B14">
        <v>58.68</v>
      </c>
    </row>
    <row r="15">
      <c r="G15" s="12" t="s">
        <v>45</v>
      </c>
      <c r="H15" s="14" t="s">
        <v>46</v>
      </c>
      <c r="I15" s="10" t="s">
        <v>47</v>
      </c>
    </row>
    <row r="16">
      <c r="G16" s="18" t="s">
        <v>48</v>
      </c>
      <c r="H16" s="10">
        <v>413.76</v>
      </c>
      <c r="I16" s="10">
        <v>147.6</v>
      </c>
    </row>
    <row r="18">
      <c r="A18" s="12" t="s">
        <v>45</v>
      </c>
      <c r="B18" s="14" t="s">
        <v>46</v>
      </c>
      <c r="C18" s="10" t="s">
        <v>47</v>
      </c>
      <c r="G18" s="12" t="s">
        <v>49</v>
      </c>
      <c r="H18" s="14" t="s">
        <v>9</v>
      </c>
      <c r="I18" s="10" t="s">
        <v>15</v>
      </c>
    </row>
    <row r="19">
      <c r="A19" s="18" t="s">
        <v>48</v>
      </c>
      <c r="B19" s="10">
        <v>19.8</v>
      </c>
      <c r="C19" s="10">
        <v>9.36</v>
      </c>
      <c r="G19" s="18" t="s">
        <v>50</v>
      </c>
      <c r="H19" s="10">
        <v>205.8</v>
      </c>
      <c r="I19" s="10">
        <v>177.84</v>
      </c>
    </row>
    <row r="20">
      <c r="G20" s="10" t="s">
        <v>51</v>
      </c>
      <c r="H20" s="26">
        <v>294.72</v>
      </c>
      <c r="I20" s="27"/>
    </row>
    <row r="21" ht="15.75" customHeight="1">
      <c r="A21" s="12" t="s">
        <v>49</v>
      </c>
      <c r="B21" s="14" t="s">
        <v>9</v>
      </c>
      <c r="C21" s="10" t="s">
        <v>15</v>
      </c>
      <c r="G21" s="10" t="s">
        <v>55</v>
      </c>
      <c r="H21" s="10">
        <v>255.72</v>
      </c>
      <c r="I21" s="10">
        <v>227.64</v>
      </c>
    </row>
    <row r="22" ht="15.75" customHeight="1">
      <c r="A22" s="18" t="s">
        <v>50</v>
      </c>
      <c r="B22" s="10">
        <v>14.88</v>
      </c>
      <c r="C22" s="10">
        <v>11.88</v>
      </c>
    </row>
    <row r="23" ht="15.75" customHeight="1">
      <c r="A23" s="10" t="s">
        <v>51</v>
      </c>
      <c r="B23" s="10">
        <v>20.88</v>
      </c>
      <c r="C23" s="10">
        <v>20.88</v>
      </c>
    </row>
    <row r="24" ht="15.75" customHeight="1">
      <c r="A24" s="10" t="s">
        <v>55</v>
      </c>
      <c r="B24" s="10">
        <v>18.36</v>
      </c>
      <c r="C24" s="10">
        <v>15.36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E1"/>
    <mergeCell ref="G1:K1"/>
    <mergeCell ref="H20:I2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2019-02-21T14:46:14Z</dcterms:created>
  <dc:creator>Simon</dc:creator>
</cp:coreProperties>
</file>